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瓷砖" sheetId="2" r:id="rId1"/>
    <sheet name="其他装修材料" sheetId="1" r:id="rId2"/>
  </sheets>
  <definedNames>
    <definedName name="_xlnm._FilterDatabase" localSheetId="1" hidden="1">其他装修材料!$A$1:$G$9</definedName>
    <definedName name="_xlnm.Print_Titles" localSheetId="1">其他装修材料!$1:$5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<sst xmlns="http://schemas.openxmlformats.org/spreadsheetml/2006/main" count="331" uniqueCount="200">
  <si>
    <t>湖北瑞泰工程管理有限公司报价单</t>
  </si>
  <si>
    <t>工程名称: 昭君·皓月云居项目</t>
  </si>
  <si>
    <t>收货地址：兴山县榛子乡和平村</t>
  </si>
  <si>
    <t>项 次</t>
  </si>
  <si>
    <t>品 名</t>
  </si>
  <si>
    <t>型号</t>
  </si>
  <si>
    <t>单位</t>
  </si>
  <si>
    <t>预估数量</t>
  </si>
  <si>
    <t>单价(RMB)</t>
  </si>
  <si>
    <t>金额(RMB)</t>
  </si>
  <si>
    <t>备注</t>
  </si>
  <si>
    <t>瓷砖</t>
  </si>
  <si>
    <t>600mm*1200mm，仿大理石瓷砖</t>
  </si>
  <si>
    <t>㎡</t>
  </si>
  <si>
    <t>400mm*800mm，仿大理石瓷砖</t>
  </si>
  <si>
    <t>800mm*1350mm，仿大理石瓷砖</t>
  </si>
  <si>
    <t>合计</t>
  </si>
  <si>
    <t>报价说明：</t>
  </si>
  <si>
    <t>1)此报价包含  %增值税专用发票、运费及其他交货前的费用。</t>
  </si>
  <si>
    <t>2)验收合格收到发票后，一个月内支付到实际到货签收数量总金额的  %，剩余  %作为质保金，质保期满一次性付清，质保期   年.付款方式为银行转账或承兑。</t>
  </si>
  <si>
    <t>3)请附开票信息，营业执照及法人身份证复印件。</t>
  </si>
  <si>
    <t>报价单位：(章)</t>
  </si>
  <si>
    <t>电    话：</t>
  </si>
  <si>
    <t>联 系 人：</t>
  </si>
  <si>
    <t>窗帘轨</t>
  </si>
  <si>
    <t>定制，铝合金，双轨</t>
  </si>
  <si>
    <t>m</t>
  </si>
  <si>
    <t>白纱布</t>
  </si>
  <si>
    <t>定制，棉麻纱</t>
  </si>
  <si>
    <t>装饰窗帘布（定型）</t>
  </si>
  <si>
    <t>定制，棉麻布、雪尼尔</t>
  </si>
  <si>
    <t>百叶帘</t>
  </si>
  <si>
    <t>定制百叶帘、树脂PVC压纹</t>
  </si>
  <si>
    <t>台面板</t>
  </si>
  <si>
    <t>人造石英石 展开宽650mm 厚14mm</t>
  </si>
  <si>
    <t>窗台板</t>
  </si>
  <si>
    <t>人造石英石 厚14mm</t>
  </si>
  <si>
    <t>过门石</t>
  </si>
  <si>
    <t>灰姑娘天然石材  厚17mm</t>
  </si>
  <si>
    <t>欧松板</t>
  </si>
  <si>
    <t>15mm</t>
  </si>
  <si>
    <t>阻燃板</t>
  </si>
  <si>
    <t>玻镁板</t>
  </si>
  <si>
    <t>8mm</t>
  </si>
  <si>
    <t>石膏板</t>
  </si>
  <si>
    <t>9.5mm</t>
  </si>
  <si>
    <t>轻钢主龙骨</t>
  </si>
  <si>
    <t>国标</t>
  </si>
  <si>
    <t>轻钢付龙骨</t>
  </si>
  <si>
    <t>检修口</t>
  </si>
  <si>
    <t>定制，铝合金，300mm*300mm</t>
  </si>
  <si>
    <t>个</t>
  </si>
  <si>
    <t>床头柜</t>
  </si>
  <si>
    <t>定制，柜体：实木多层板+柜门：颗粒板，400mm*180mm</t>
  </si>
  <si>
    <t>实木衣柜</t>
  </si>
  <si>
    <t>定制，柜体：实木多层板+柜门：颗粒板</t>
  </si>
  <si>
    <t>橱柜 上柜</t>
  </si>
  <si>
    <t>定制，柜体：实木多层板+柜门：颗粒板，400mm*900mm</t>
  </si>
  <si>
    <t>橱柜 下柜</t>
  </si>
  <si>
    <t>定制，柜体：实木多层板+柜门：颗粒板，600mm*820mm</t>
  </si>
  <si>
    <t>拉篮</t>
  </si>
  <si>
    <t>枪灰色</t>
  </si>
  <si>
    <t>组</t>
  </si>
  <si>
    <t>洗漱台柜</t>
  </si>
  <si>
    <t>定制，柜体：实木多层板+柜门：颗粒板，1000mm*600mm</t>
  </si>
  <si>
    <t>成品单包门套</t>
  </si>
  <si>
    <t>定制，同色配套</t>
  </si>
  <si>
    <t>悬浮电视柜木饰面</t>
  </si>
  <si>
    <t>定制，柜体：实木多层板，圆弧处理</t>
  </si>
  <si>
    <t>木饰面板</t>
  </si>
  <si>
    <t>定制，实木多层板，18mm厚</t>
  </si>
  <si>
    <t>洗漱台下开放柜</t>
  </si>
  <si>
    <t>定制，柜体：实木多层板</t>
  </si>
  <si>
    <t>成品装饰单开木门及门套</t>
  </si>
  <si>
    <t>定制，同色配套（含门锁及其他五金），2300mm*850mm</t>
  </si>
  <si>
    <t>樘</t>
  </si>
  <si>
    <t>推拉单开木门</t>
  </si>
  <si>
    <t>吊装滑轨</t>
  </si>
  <si>
    <t>定制，铝合金</t>
  </si>
  <si>
    <t>踢脚线</t>
  </si>
  <si>
    <t>定制黑色烤漆实木，50mm高</t>
  </si>
  <si>
    <t>混合冷热水龙头</t>
  </si>
  <si>
    <t>东鹏 JJ372B101H</t>
  </si>
  <si>
    <t>轻智能马桶</t>
  </si>
  <si>
    <t>东鹏 W8341T</t>
  </si>
  <si>
    <t>蹲便器</t>
  </si>
  <si>
    <t>东鹏 W2129</t>
  </si>
  <si>
    <t>水箱</t>
  </si>
  <si>
    <t>东鹏 D844</t>
  </si>
  <si>
    <t>成品淋浴器（豪华款） 含固定件</t>
  </si>
  <si>
    <t>东鹏 JJ437A201H</t>
  </si>
  <si>
    <t>套</t>
  </si>
  <si>
    <t>下水器</t>
  </si>
  <si>
    <t>东鹏 JJP1068</t>
  </si>
  <si>
    <t>角阀</t>
  </si>
  <si>
    <t>东鹏 JS118</t>
  </si>
  <si>
    <t>洗衣机水龙头</t>
  </si>
  <si>
    <t>东鹏 209</t>
  </si>
  <si>
    <t>台下洗脸盆</t>
  </si>
  <si>
    <t>东鹏 W1003</t>
  </si>
  <si>
    <t>单水槽</t>
  </si>
  <si>
    <t>定制，枪灰色纳米涂层680*450大单槽</t>
  </si>
  <si>
    <t>厨房水龙头</t>
  </si>
  <si>
    <t>枪灰色，抽拉式</t>
  </si>
  <si>
    <t xml:space="preserve">晾衣架 </t>
  </si>
  <si>
    <t>电动升降，遥控，1.8m，带灯带</t>
  </si>
  <si>
    <t xml:space="preserve">水泥 </t>
  </si>
  <si>
    <t>PO42.5</t>
  </si>
  <si>
    <t>T</t>
  </si>
  <si>
    <t>中(粗)砂</t>
  </si>
  <si>
    <t>m³</t>
  </si>
  <si>
    <t>发泡水泥轻质回填料</t>
  </si>
  <si>
    <t>镜面玻璃</t>
  </si>
  <si>
    <t>6mm厚</t>
  </si>
  <si>
    <t>平开玻璃门</t>
  </si>
  <si>
    <t>定制，铝合金极窄边框，油砂玻璃(铝合金双包套)</t>
  </si>
  <si>
    <t>网络插座</t>
  </si>
  <si>
    <t>罗格朗，灰色</t>
  </si>
  <si>
    <t>五孔插座 暗装</t>
  </si>
  <si>
    <t>三孔插座</t>
  </si>
  <si>
    <t>带单开五孔插座</t>
  </si>
  <si>
    <t>五孔防溅插座</t>
  </si>
  <si>
    <t>双五孔地面插座</t>
  </si>
  <si>
    <t>单联单控翘板开关</t>
  </si>
  <si>
    <t>只</t>
  </si>
  <si>
    <t>双联单控翘板开关</t>
  </si>
  <si>
    <t>三联单控翘板开关</t>
  </si>
  <si>
    <t>声控开关</t>
  </si>
  <si>
    <t>射灯</t>
  </si>
  <si>
    <t>三雄极光 12W 深藏防眩4000K</t>
  </si>
  <si>
    <t>客厅主灯</t>
  </si>
  <si>
    <t>吸顶安装，三色变光,600mm*900mm</t>
  </si>
  <si>
    <t>卧室主灯</t>
  </si>
  <si>
    <t>吸顶安装，三色变光,圆直径500mm</t>
  </si>
  <si>
    <t>明装筒灯 15W 4000K</t>
  </si>
  <si>
    <t>三雄极光 15W 白体4000K</t>
  </si>
  <si>
    <t>LED声控吸顶灯</t>
  </si>
  <si>
    <t>12W 4000K</t>
  </si>
  <si>
    <t>LED平板灯</t>
  </si>
  <si>
    <t>600mm*600mm</t>
  </si>
  <si>
    <t>灯带</t>
  </si>
  <si>
    <t>软硅胶灯带 LED</t>
  </si>
  <si>
    <t>电源变压器</t>
  </si>
  <si>
    <t>台</t>
  </si>
  <si>
    <t>风暖、换气二合一</t>
  </si>
  <si>
    <t>300mm*300mm</t>
  </si>
  <si>
    <t>刚性阻燃管</t>
  </si>
  <si>
    <t>外径(mm)16</t>
  </si>
  <si>
    <t>接线盒</t>
  </si>
  <si>
    <t>86PVC线盒</t>
  </si>
  <si>
    <t>地插底盒</t>
  </si>
  <si>
    <t>100mm*100mm</t>
  </si>
  <si>
    <t>配电箱</t>
  </si>
  <si>
    <t>600mm*800mm，正泰配套元件</t>
  </si>
  <si>
    <t>空开箱及配套</t>
  </si>
  <si>
    <t>16回路，正泰配套元件</t>
  </si>
  <si>
    <t>空开箱及配套12位</t>
  </si>
  <si>
    <t>12回路，正泰配套元件</t>
  </si>
  <si>
    <t>空开箱及配套9位</t>
  </si>
  <si>
    <t>9回路，正泰配套元件</t>
  </si>
  <si>
    <t>弱电箱及配套300*400</t>
  </si>
  <si>
    <t>弱电箱，正泰配套元件</t>
  </si>
  <si>
    <t>电缆线</t>
  </si>
  <si>
    <t>铜芯，YTV4*25+1*16</t>
  </si>
  <si>
    <t>电缆</t>
  </si>
  <si>
    <t>铜芯，软3*4+2*2.5</t>
  </si>
  <si>
    <t>电缆软</t>
  </si>
  <si>
    <t>铜芯，软2*1.5</t>
  </si>
  <si>
    <t>绝缘线</t>
  </si>
  <si>
    <t>铜芯，导线截面(mm2)≤10</t>
  </si>
  <si>
    <t>铜芯，导线截面(mm2)≤6</t>
  </si>
  <si>
    <t>铜芯，导线截面(mm2)≤4</t>
  </si>
  <si>
    <t>铜芯，导线截面(mm2)≤2.5</t>
  </si>
  <si>
    <t>铜芯，导线截面(mm2)≤1.5</t>
  </si>
  <si>
    <t>网线</t>
  </si>
  <si>
    <t>双益 超六类</t>
  </si>
  <si>
    <t>光纤</t>
  </si>
  <si>
    <t>双芯</t>
  </si>
  <si>
    <t xml:space="preserve">截止阀 </t>
  </si>
  <si>
    <t>公称外径 (mm以内)20</t>
  </si>
  <si>
    <t>截止阀 25</t>
  </si>
  <si>
    <t>公称外径 (mm以内)25</t>
  </si>
  <si>
    <t>球阀 20</t>
  </si>
  <si>
    <t xml:space="preserve">塑料给水管 </t>
  </si>
  <si>
    <t>联塑，PPR 20*3.4 加厚型</t>
  </si>
  <si>
    <t>联塑，PPR 25*4.2 加厚型</t>
  </si>
  <si>
    <t>排水管</t>
  </si>
  <si>
    <t>联塑，PVC 110*3.2</t>
  </si>
  <si>
    <t xml:space="preserve">PVC排水管 </t>
  </si>
  <si>
    <t>联塑，PVC 75*2.3</t>
  </si>
  <si>
    <t>联塑，PVC 50*2.0</t>
  </si>
  <si>
    <t>压花橡塑保温发泡管</t>
  </si>
  <si>
    <t>公称外径 (mm以内)50以内</t>
  </si>
  <si>
    <t>不锈钢煤气管</t>
  </si>
  <si>
    <t xml:space="preserve">桥架 </t>
  </si>
  <si>
    <t>槽式，铝合金，200mm*100mm</t>
  </si>
  <si>
    <t>铝单板</t>
  </si>
  <si>
    <t>2.5mm厚，氟碳喷涂</t>
  </si>
  <si>
    <t>镀锌方管（热浸）</t>
  </si>
  <si>
    <t>热镀锌方管200*100*3.0，热镀锌方管100*50*3.0，热镀锌方管40*20*2.0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</si>
</sst>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@"/>
  </numFmts>
  <fonts count="31">
    <font>
      <sz val="9"/>
      <color theme="1"/>
      <name val="??"/>
      <charset val="134"/>
      <scheme val="minor"/>
    </font>
    <font>
      <b/>
      <sz val="22"/>
      <name val="SimSun"/>
      <charset val="134"/>
    </font>
    <font>
      <b/>
      <sz val="22"/>
      <color rgb="FF000000"/>
      <name val="SimSun"/>
      <charset val="134"/>
    </font>
    <font>
      <b/>
      <sz val="16"/>
      <color rgb="FF000000"/>
      <name val="SimSun"/>
      <charset val="134"/>
    </font>
    <font>
      <sz val="11"/>
      <name val="SimSun"/>
      <charset val="134"/>
    </font>
    <font>
      <sz val="11"/>
      <color rgb="FF000000"/>
      <name val="Arial"/>
      <charset val="0"/>
    </font>
    <font>
      <b/>
      <sz val="11"/>
      <name val="SimSun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??"/>
      <charset val="134"/>
      <scheme val="minor"/>
    </font>
    <font>
      <b/>
      <sz val="11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49"/>
    <xf numFmtId="0" fontId="0" fillId="0" borderId="0" xfId="49" applyAlignment="1">
      <alignment horizontal="left" wrapText="1"/>
    </xf>
    <xf numFmtId="0" fontId="0" fillId="0" borderId="0" xfId="49" applyAlignment="1">
      <alignment horizontal="right"/>
    </xf>
    <xf numFmtId="176" fontId="0" fillId="0" borderId="0" xfId="49" applyNumberFormat="1" applyAlignment="1">
      <alignment horizontal="right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right" vertical="center" wrapText="1"/>
    </xf>
    <xf numFmtId="176" fontId="7" fillId="0" borderId="4" xfId="49" applyNumberFormat="1" applyFont="1" applyFill="1" applyBorder="1" applyAlignment="1">
      <alignment horizontal="right" vertical="center" wrapText="1"/>
    </xf>
    <xf numFmtId="0" fontId="0" fillId="0" borderId="4" xfId="49" applyFill="1" applyBorder="1"/>
    <xf numFmtId="0" fontId="0" fillId="0" borderId="4" xfId="49" applyFill="1" applyBorder="1" applyAlignment="1">
      <alignment horizontal="center" vertical="center"/>
    </xf>
    <xf numFmtId="0" fontId="7" fillId="2" borderId="4" xfId="49" applyFont="1" applyFill="1" applyBorder="1" applyAlignment="1">
      <alignment horizontal="left" vertical="center" wrapText="1"/>
    </xf>
    <xf numFmtId="0" fontId="7" fillId="2" borderId="4" xfId="49" applyFont="1" applyFill="1" applyBorder="1" applyAlignment="1">
      <alignment horizontal="center" vertical="center" wrapText="1"/>
    </xf>
    <xf numFmtId="176" fontId="7" fillId="2" borderId="4" xfId="49" applyNumberFormat="1" applyFont="1" applyFill="1" applyBorder="1" applyAlignment="1">
      <alignment horizontal="right" vertical="center" wrapText="1"/>
    </xf>
    <xf numFmtId="0" fontId="0" fillId="0" borderId="4" xfId="49" applyBorder="1"/>
    <xf numFmtId="0" fontId="7" fillId="2" borderId="4" xfId="49" applyFont="1" applyFill="1" applyBorder="1" applyAlignment="1">
      <alignment horizontal="right" vertical="center" wrapText="1"/>
    </xf>
    <xf numFmtId="0" fontId="7" fillId="3" borderId="4" xfId="49" applyFont="1" applyFill="1" applyBorder="1" applyAlignment="1">
      <alignment horizontal="left" vertical="center" wrapText="1"/>
    </xf>
    <xf numFmtId="0" fontId="7" fillId="3" borderId="4" xfId="49" applyFont="1" applyFill="1" applyBorder="1" applyAlignment="1">
      <alignment horizontal="center" vertical="center" wrapText="1"/>
    </xf>
    <xf numFmtId="0" fontId="7" fillId="3" borderId="4" xfId="49" applyFont="1" applyFill="1" applyBorder="1" applyAlignment="1">
      <alignment horizontal="right" vertical="center" wrapText="1"/>
    </xf>
    <xf numFmtId="176" fontId="7" fillId="3" borderId="4" xfId="49" applyNumberFormat="1" applyFont="1" applyFill="1" applyBorder="1" applyAlignment="1">
      <alignment horizontal="right" vertical="center" wrapText="1"/>
    </xf>
    <xf numFmtId="0" fontId="0" fillId="0" borderId="4" xfId="49" applyBorder="1" applyAlignment="1">
      <alignment horizontal="center" vertical="center"/>
    </xf>
    <xf numFmtId="0" fontId="0" fillId="0" borderId="4" xfId="49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0" fontId="8" fillId="3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left" vertical="center" wrapText="1"/>
    </xf>
    <xf numFmtId="0" fontId="8" fillId="3" borderId="4" xfId="49" applyFont="1" applyFill="1" applyBorder="1" applyAlignment="1">
      <alignment horizontal="right" vertical="center" wrapText="1"/>
    </xf>
    <xf numFmtId="176" fontId="8" fillId="3" borderId="4" xfId="49" applyNumberFormat="1" applyFont="1" applyFill="1" applyBorder="1" applyAlignment="1">
      <alignment horizontal="right" vertical="center" wrapText="1"/>
    </xf>
    <xf numFmtId="0" fontId="10" fillId="0" borderId="4" xfId="49" applyFont="1" applyBorder="1"/>
    <xf numFmtId="0" fontId="11" fillId="3" borderId="4" xfId="49" applyFont="1" applyFill="1" applyBorder="1" applyAlignment="1">
      <alignment horizontal="center" vertical="center" wrapText="1"/>
    </xf>
    <xf numFmtId="0" fontId="11" fillId="3" borderId="4" xfId="49" applyFont="1" applyFill="1" applyBorder="1" applyAlignment="1">
      <alignment horizontal="right" vertical="center" wrapText="1"/>
    </xf>
    <xf numFmtId="176" fontId="11" fillId="3" borderId="4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view="pageBreakPreview" zoomScaleNormal="100" workbookViewId="0">
      <selection activeCell="L11" sqref="L11"/>
    </sheetView>
  </sheetViews>
  <sheetFormatPr defaultColWidth="9" defaultRowHeight="12" outlineLevelCol="7"/>
  <cols>
    <col min="1" max="1" width="9.82857142857143" customWidth="1"/>
    <col min="2" max="2" width="10.7142857142857" customWidth="1"/>
    <col min="3" max="3" width="25.7142857142857" customWidth="1"/>
    <col min="4" max="4" width="5" customWidth="1"/>
    <col min="5" max="5" width="14.5714285714286" customWidth="1"/>
    <col min="6" max="6" width="10" customWidth="1"/>
    <col min="7" max="7" width="14.5714285714286" customWidth="1"/>
    <col min="8" max="8" width="14.8571428571429" customWidth="1"/>
  </cols>
  <sheetData>
    <row r="1" customFormat="1" ht="34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8">
      <c r="A2" s="6"/>
      <c r="B2" s="6"/>
      <c r="C2" s="6"/>
      <c r="D2" s="6"/>
      <c r="E2" s="6"/>
      <c r="F2" s="6"/>
      <c r="G2" s="6"/>
      <c r="H2" s="6"/>
    </row>
    <row r="3" customFormat="1" ht="18" customHeight="1" spans="1:8">
      <c r="A3" s="7" t="s">
        <v>1</v>
      </c>
      <c r="B3" s="8"/>
      <c r="C3" s="8"/>
      <c r="D3" s="8"/>
      <c r="E3" s="8"/>
      <c r="F3" s="8"/>
      <c r="G3" s="8"/>
      <c r="H3" s="8"/>
    </row>
    <row r="4" customFormat="1" ht="19" customHeight="1" spans="1:8">
      <c r="A4" s="9" t="s">
        <v>2</v>
      </c>
      <c r="B4" s="10"/>
      <c r="C4" s="10"/>
      <c r="D4" s="10"/>
      <c r="E4" s="10"/>
      <c r="F4" s="10"/>
      <c r="G4" s="10"/>
      <c r="H4" s="10"/>
    </row>
    <row r="5" ht="30" customHeight="1" spans="1:8">
      <c r="A5" s="11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</row>
    <row r="6" ht="30" customHeight="1" spans="1:8">
      <c r="A6" s="38">
        <v>1</v>
      </c>
      <c r="B6" s="39" t="s">
        <v>11</v>
      </c>
      <c r="C6" s="39" t="s">
        <v>12</v>
      </c>
      <c r="D6" s="38" t="s">
        <v>13</v>
      </c>
      <c r="E6" s="40">
        <f>47.61*290</f>
        <v>13806.9</v>
      </c>
      <c r="F6" s="25"/>
      <c r="G6" s="41">
        <f t="shared" ref="G6:G8" si="0">E6*F6</f>
        <v>0</v>
      </c>
      <c r="H6" s="42"/>
    </row>
    <row r="7" ht="30" customHeight="1" spans="1:8">
      <c r="A7" s="38">
        <v>2</v>
      </c>
      <c r="B7" s="39" t="s">
        <v>11</v>
      </c>
      <c r="C7" s="39" t="s">
        <v>14</v>
      </c>
      <c r="D7" s="38" t="s">
        <v>13</v>
      </c>
      <c r="E7" s="40">
        <f>2.9*290+29.23*290</f>
        <v>9317.7</v>
      </c>
      <c r="F7" s="25"/>
      <c r="G7" s="41">
        <f t="shared" si="0"/>
        <v>0</v>
      </c>
      <c r="H7" s="42"/>
    </row>
    <row r="8" ht="30" customHeight="1" spans="1:8">
      <c r="A8" s="38">
        <v>3</v>
      </c>
      <c r="B8" s="39" t="s">
        <v>11</v>
      </c>
      <c r="C8" s="39" t="s">
        <v>15</v>
      </c>
      <c r="D8" s="38" t="s">
        <v>13</v>
      </c>
      <c r="E8" s="40">
        <f>40.29*48</f>
        <v>1933.92</v>
      </c>
      <c r="F8" s="25"/>
      <c r="G8" s="41">
        <f t="shared" si="0"/>
        <v>0</v>
      </c>
      <c r="H8" s="42"/>
    </row>
    <row r="9" ht="30" customHeight="1" spans="1:8">
      <c r="A9" s="38"/>
      <c r="B9" s="43" t="s">
        <v>16</v>
      </c>
      <c r="C9" s="43"/>
      <c r="D9" s="43"/>
      <c r="E9" s="44"/>
      <c r="F9" s="44"/>
      <c r="G9" s="45">
        <f>SUM(G6:G8)</f>
        <v>0</v>
      </c>
      <c r="H9" s="42"/>
    </row>
    <row r="10" ht="30" customHeight="1" spans="1:8">
      <c r="A10" s="30" t="str">
        <f>"总价"&amp;G9&amp;"元。"&amp;"大写：人民币"&amp;IF(G9&lt;0,"负","")&amp;IF(ABS(G9)&gt;1,TEXT(TRUNC(ABS(ROUND(G9,2))),"[DBNum2]")&amp;"元","")&amp;IF(ISERR(FIND(".",ROUND(G9,2))),"",TEXT(RIGHT(TRUNC(ROUND(G9,2)*10)),"[DBNum2]"))&amp;IF(ISERR(FIND(".0",TEXT(G9,"0.00"))),"角","")&amp;IF(LEFT(RIGHT(ROUND(G9,2),3))=".",TEXT(RIGHT(ROUND(G9,2)),"[DBNum2]")&amp;"分","整")</f>
        <v>总价0元。大写：人民币整</v>
      </c>
      <c r="B10" s="31"/>
      <c r="C10" s="31"/>
      <c r="D10" s="31"/>
      <c r="E10" s="31"/>
      <c r="F10" s="31"/>
      <c r="G10" s="31"/>
      <c r="H10" s="31"/>
    </row>
    <row r="11" ht="30" customHeight="1" spans="1:8">
      <c r="A11" s="32" t="s">
        <v>17</v>
      </c>
      <c r="B11" s="33"/>
      <c r="C11" s="33"/>
      <c r="D11" s="33"/>
      <c r="E11" s="33"/>
      <c r="F11" s="33"/>
      <c r="G11" s="33"/>
      <c r="H11" s="33"/>
    </row>
    <row r="12" ht="14.25" spans="1:8">
      <c r="A12" s="33"/>
      <c r="B12" s="34" t="s">
        <v>18</v>
      </c>
      <c r="C12" s="34"/>
      <c r="D12" s="34"/>
      <c r="E12" s="34"/>
      <c r="F12" s="34"/>
      <c r="G12" s="34"/>
      <c r="H12" s="34"/>
    </row>
    <row r="13" ht="30" customHeight="1" spans="1:8">
      <c r="A13" s="33"/>
      <c r="B13" s="34" t="s">
        <v>19</v>
      </c>
      <c r="C13" s="34"/>
      <c r="D13" s="34"/>
      <c r="E13" s="34"/>
      <c r="F13" s="34"/>
      <c r="G13" s="34"/>
      <c r="H13" s="34"/>
    </row>
    <row r="14" ht="30" customHeight="1" spans="1:8">
      <c r="A14" s="33"/>
      <c r="B14" s="34" t="s">
        <v>20</v>
      </c>
      <c r="C14" s="33"/>
      <c r="D14" s="33"/>
      <c r="E14" s="33"/>
      <c r="F14" s="33"/>
      <c r="G14" s="33"/>
      <c r="H14" s="33"/>
    </row>
    <row r="15" ht="30" customHeight="1" spans="1:8">
      <c r="A15" s="33"/>
      <c r="B15" s="35"/>
      <c r="C15" s="33"/>
      <c r="D15" s="33"/>
      <c r="E15" s="33"/>
      <c r="F15" s="33"/>
      <c r="G15" s="33"/>
      <c r="H15" s="33"/>
    </row>
    <row r="16" ht="30" customHeight="1" spans="1:8">
      <c r="A16" s="33"/>
      <c r="B16" s="33"/>
      <c r="C16" s="33"/>
      <c r="D16" s="33"/>
      <c r="E16" s="33"/>
      <c r="F16" s="33"/>
      <c r="G16" s="36" t="s">
        <v>21</v>
      </c>
      <c r="H16" s="37"/>
    </row>
    <row r="17" ht="14.25" spans="1:8">
      <c r="A17" s="33"/>
      <c r="B17" s="33"/>
      <c r="C17" s="33"/>
      <c r="D17" s="33"/>
      <c r="E17" s="33"/>
      <c r="F17" s="33"/>
      <c r="G17" s="34" t="s">
        <v>22</v>
      </c>
      <c r="H17" s="34"/>
    </row>
    <row r="18" ht="14.25" spans="1:8">
      <c r="A18" s="33"/>
      <c r="B18" s="33"/>
      <c r="C18" s="33"/>
      <c r="D18" s="33"/>
      <c r="E18" s="33"/>
      <c r="F18" s="33"/>
      <c r="G18" s="34" t="s">
        <v>23</v>
      </c>
      <c r="H18" s="34"/>
    </row>
  </sheetData>
  <mergeCells count="14">
    <mergeCell ref="A1:H1"/>
    <mergeCell ref="A3:H3"/>
    <mergeCell ref="A4:H4"/>
    <mergeCell ref="A10:H10"/>
    <mergeCell ref="A11:B11"/>
    <mergeCell ref="C11:H11"/>
    <mergeCell ref="B12:H12"/>
    <mergeCell ref="B13:H13"/>
    <mergeCell ref="B14:H14"/>
    <mergeCell ref="B15:H15"/>
    <mergeCell ref="B16:F16"/>
    <mergeCell ref="G16:H16"/>
    <mergeCell ref="G17:H17"/>
    <mergeCell ref="G18:H18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showGridLines="0" view="pageBreakPreview" zoomScaleNormal="100" topLeftCell="A91" workbookViewId="0">
      <selection activeCell="P11" sqref="O11:P11"/>
    </sheetView>
  </sheetViews>
  <sheetFormatPr defaultColWidth="9" defaultRowHeight="12" outlineLevelCol="7"/>
  <cols>
    <col min="1" max="1" width="7.42857142857143" customWidth="1"/>
    <col min="2" max="2" width="18" customWidth="1"/>
    <col min="3" max="3" width="31.1428571428571" style="1" customWidth="1"/>
    <col min="4" max="4" width="5.28571428571429" customWidth="1"/>
    <col min="5" max="5" width="9.85714285714286" style="2" customWidth="1"/>
    <col min="6" max="6" width="11.7142857142857" style="2" customWidth="1"/>
    <col min="7" max="7" width="14" style="3" customWidth="1"/>
    <col min="8" max="8" width="12.2857142857143" customWidth="1"/>
  </cols>
  <sheetData>
    <row r="1" ht="27" spans="1:8">
      <c r="A1" s="4" t="s">
        <v>0</v>
      </c>
      <c r="B1" s="5"/>
      <c r="C1" s="5"/>
      <c r="D1" s="5"/>
      <c r="E1" s="5"/>
      <c r="F1" s="5"/>
      <c r="G1" s="5"/>
      <c r="H1" s="5"/>
    </row>
    <row r="2" customHeight="1" spans="1:8">
      <c r="A2" s="6"/>
      <c r="B2" s="6"/>
      <c r="C2" s="6"/>
      <c r="D2" s="6"/>
      <c r="E2" s="6"/>
      <c r="F2" s="6"/>
      <c r="G2" s="6"/>
      <c r="H2" s="6"/>
    </row>
    <row r="3" ht="25" customHeight="1" spans="1:8">
      <c r="A3" s="7" t="s">
        <v>1</v>
      </c>
      <c r="B3" s="8"/>
      <c r="C3" s="8"/>
      <c r="D3" s="8"/>
      <c r="E3" s="8"/>
      <c r="F3" s="8"/>
      <c r="G3" s="8"/>
      <c r="H3" s="8"/>
    </row>
    <row r="4" ht="25" customHeight="1" spans="1:8">
      <c r="A4" s="9" t="s">
        <v>2</v>
      </c>
      <c r="B4" s="10"/>
      <c r="C4" s="10"/>
      <c r="D4" s="10"/>
      <c r="E4" s="10"/>
      <c r="F4" s="10"/>
      <c r="G4" s="10"/>
      <c r="H4" s="10"/>
    </row>
    <row r="5" ht="32" customHeight="1" spans="1:8">
      <c r="A5" s="11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</row>
    <row r="6" ht="25" customHeight="1" spans="1:8">
      <c r="A6" s="13">
        <v>1</v>
      </c>
      <c r="B6" s="14" t="s">
        <v>24</v>
      </c>
      <c r="C6" s="14" t="s">
        <v>25</v>
      </c>
      <c r="D6" s="13" t="s">
        <v>26</v>
      </c>
      <c r="E6" s="15">
        <f>6.8*290</f>
        <v>1972</v>
      </c>
      <c r="F6" s="15"/>
      <c r="G6" s="16">
        <f t="shared" ref="G6:G69" si="0">E6*F6</f>
        <v>0</v>
      </c>
      <c r="H6" s="17"/>
    </row>
    <row r="7" ht="25" customHeight="1" spans="1:8">
      <c r="A7" s="13">
        <v>2</v>
      </c>
      <c r="B7" s="14" t="s">
        <v>27</v>
      </c>
      <c r="C7" s="14" t="s">
        <v>28</v>
      </c>
      <c r="D7" s="13" t="s">
        <v>13</v>
      </c>
      <c r="E7" s="15">
        <f>27.513*290</f>
        <v>7978.77</v>
      </c>
      <c r="F7" s="15"/>
      <c r="G7" s="16">
        <f t="shared" si="0"/>
        <v>0</v>
      </c>
      <c r="H7" s="17"/>
    </row>
    <row r="8" ht="25" customHeight="1" spans="1:8">
      <c r="A8" s="13">
        <v>3</v>
      </c>
      <c r="B8" s="14" t="s">
        <v>29</v>
      </c>
      <c r="C8" s="14" t="s">
        <v>30</v>
      </c>
      <c r="D8" s="13" t="s">
        <v>13</v>
      </c>
      <c r="E8" s="15">
        <f>27.513*290</f>
        <v>7978.77</v>
      </c>
      <c r="F8" s="15"/>
      <c r="G8" s="16">
        <f t="shared" si="0"/>
        <v>0</v>
      </c>
      <c r="H8" s="17"/>
    </row>
    <row r="9" ht="25" customHeight="1" spans="1:8">
      <c r="A9" s="13">
        <v>4</v>
      </c>
      <c r="B9" s="14" t="s">
        <v>31</v>
      </c>
      <c r="C9" s="14" t="s">
        <v>32</v>
      </c>
      <c r="D9" s="13" t="s">
        <v>13</v>
      </c>
      <c r="E9" s="15">
        <f>1.985*192</f>
        <v>381.12</v>
      </c>
      <c r="F9" s="15"/>
      <c r="G9" s="16">
        <f t="shared" si="0"/>
        <v>0</v>
      </c>
      <c r="H9" s="17"/>
    </row>
    <row r="10" ht="25" customHeight="1" spans="1:8">
      <c r="A10" s="13">
        <v>5</v>
      </c>
      <c r="B10" s="14" t="s">
        <v>33</v>
      </c>
      <c r="C10" s="14" t="s">
        <v>34</v>
      </c>
      <c r="D10" s="13" t="s">
        <v>26</v>
      </c>
      <c r="E10" s="15">
        <f>3.78*290</f>
        <v>1096.2</v>
      </c>
      <c r="F10" s="15"/>
      <c r="G10" s="16">
        <f t="shared" si="0"/>
        <v>0</v>
      </c>
      <c r="H10" s="18"/>
    </row>
    <row r="11" ht="25" customHeight="1" spans="1:8">
      <c r="A11" s="13">
        <v>6</v>
      </c>
      <c r="B11" s="14" t="s">
        <v>35</v>
      </c>
      <c r="C11" s="14" t="s">
        <v>36</v>
      </c>
      <c r="D11" s="13" t="s">
        <v>13</v>
      </c>
      <c r="E11" s="16">
        <f>0.25*290</f>
        <v>72.5</v>
      </c>
      <c r="F11" s="15"/>
      <c r="G11" s="16">
        <f t="shared" si="0"/>
        <v>0</v>
      </c>
      <c r="H11" s="18"/>
    </row>
    <row r="12" ht="25" customHeight="1" spans="1:8">
      <c r="A12" s="13">
        <v>7</v>
      </c>
      <c r="B12" s="14" t="s">
        <v>37</v>
      </c>
      <c r="C12" s="14" t="s">
        <v>38</v>
      </c>
      <c r="D12" s="13" t="s">
        <v>13</v>
      </c>
      <c r="E12" s="16">
        <f>0.1221*290</f>
        <v>35.409</v>
      </c>
      <c r="F12" s="15"/>
      <c r="G12" s="16">
        <f t="shared" si="0"/>
        <v>0</v>
      </c>
      <c r="H12" s="17"/>
    </row>
    <row r="13" ht="25" customHeight="1" spans="1:8">
      <c r="A13" s="13">
        <v>8</v>
      </c>
      <c r="B13" s="19" t="s">
        <v>39</v>
      </c>
      <c r="C13" s="19" t="s">
        <v>40</v>
      </c>
      <c r="D13" s="20" t="s">
        <v>13</v>
      </c>
      <c r="E13" s="21">
        <f>1.523*290+3.14*290</f>
        <v>1352.27</v>
      </c>
      <c r="F13" s="15"/>
      <c r="G13" s="21">
        <f t="shared" si="0"/>
        <v>0</v>
      </c>
      <c r="H13" s="22"/>
    </row>
    <row r="14" ht="25" customHeight="1" spans="1:8">
      <c r="A14" s="13">
        <v>9</v>
      </c>
      <c r="B14" s="19" t="s">
        <v>41</v>
      </c>
      <c r="C14" s="19" t="s">
        <v>40</v>
      </c>
      <c r="D14" s="20" t="s">
        <v>13</v>
      </c>
      <c r="E14" s="21">
        <f>1215*1.22*2.44</f>
        <v>3616.812</v>
      </c>
      <c r="F14" s="23"/>
      <c r="G14" s="21">
        <f t="shared" si="0"/>
        <v>0</v>
      </c>
      <c r="H14" s="22"/>
    </row>
    <row r="15" ht="25" customHeight="1" spans="1:8">
      <c r="A15" s="13">
        <v>10</v>
      </c>
      <c r="B15" s="19" t="s">
        <v>42</v>
      </c>
      <c r="C15" s="19" t="s">
        <v>43</v>
      </c>
      <c r="D15" s="20" t="s">
        <v>13</v>
      </c>
      <c r="E15" s="21">
        <f>110*1.2*2.4</f>
        <v>316.8</v>
      </c>
      <c r="F15" s="23"/>
      <c r="G15" s="21">
        <f t="shared" si="0"/>
        <v>0</v>
      </c>
      <c r="H15" s="22"/>
    </row>
    <row r="16" ht="25" customHeight="1" spans="1:8">
      <c r="A16" s="13">
        <v>11</v>
      </c>
      <c r="B16" s="19" t="s">
        <v>44</v>
      </c>
      <c r="C16" s="19" t="s">
        <v>45</v>
      </c>
      <c r="D16" s="20" t="s">
        <v>13</v>
      </c>
      <c r="E16" s="23">
        <f>58.1*290</f>
        <v>16849</v>
      </c>
      <c r="F16" s="23"/>
      <c r="G16" s="21">
        <f t="shared" si="0"/>
        <v>0</v>
      </c>
      <c r="H16" s="22"/>
    </row>
    <row r="17" ht="25" customHeight="1" spans="1:8">
      <c r="A17" s="13">
        <v>12</v>
      </c>
      <c r="B17" s="19" t="s">
        <v>46</v>
      </c>
      <c r="C17" s="19" t="s">
        <v>47</v>
      </c>
      <c r="D17" s="20" t="s">
        <v>26</v>
      </c>
      <c r="E17" s="23">
        <f>23.66*290</f>
        <v>6861.4</v>
      </c>
      <c r="F17" s="23"/>
      <c r="G17" s="21">
        <f t="shared" si="0"/>
        <v>0</v>
      </c>
      <c r="H17" s="22"/>
    </row>
    <row r="18" ht="25" customHeight="1" spans="1:8">
      <c r="A18" s="13">
        <v>13</v>
      </c>
      <c r="B18" s="19" t="s">
        <v>48</v>
      </c>
      <c r="C18" s="19" t="s">
        <v>47</v>
      </c>
      <c r="D18" s="20" t="s">
        <v>26</v>
      </c>
      <c r="E18" s="23">
        <f>67.52*290</f>
        <v>19580.8</v>
      </c>
      <c r="F18" s="23"/>
      <c r="G18" s="21">
        <f t="shared" si="0"/>
        <v>0</v>
      </c>
      <c r="H18" s="22"/>
    </row>
    <row r="19" ht="25" customHeight="1" spans="1:8">
      <c r="A19" s="13">
        <v>14</v>
      </c>
      <c r="B19" s="19" t="s">
        <v>49</v>
      </c>
      <c r="C19" s="19" t="s">
        <v>50</v>
      </c>
      <c r="D19" s="20" t="s">
        <v>51</v>
      </c>
      <c r="E19" s="23">
        <v>290</v>
      </c>
      <c r="F19" s="23"/>
      <c r="G19" s="21">
        <f t="shared" si="0"/>
        <v>0</v>
      </c>
      <c r="H19" s="22"/>
    </row>
    <row r="20" ht="25" customHeight="1" spans="1:8">
      <c r="A20" s="13">
        <v>15</v>
      </c>
      <c r="B20" s="14" t="s">
        <v>52</v>
      </c>
      <c r="C20" s="14" t="s">
        <v>53</v>
      </c>
      <c r="D20" s="13" t="s">
        <v>51</v>
      </c>
      <c r="E20" s="15">
        <f>2*96</f>
        <v>192</v>
      </c>
      <c r="F20" s="15"/>
      <c r="G20" s="16">
        <f t="shared" si="0"/>
        <v>0</v>
      </c>
      <c r="H20" s="22"/>
    </row>
    <row r="21" ht="25" customHeight="1" spans="1:8">
      <c r="A21" s="13">
        <v>16</v>
      </c>
      <c r="B21" s="14" t="s">
        <v>54</v>
      </c>
      <c r="C21" s="14" t="s">
        <v>55</v>
      </c>
      <c r="D21" s="13" t="s">
        <v>13</v>
      </c>
      <c r="E21" s="15">
        <f>10.78*290</f>
        <v>3126.2</v>
      </c>
      <c r="F21" s="15"/>
      <c r="G21" s="16">
        <f t="shared" si="0"/>
        <v>0</v>
      </c>
      <c r="H21" s="22"/>
    </row>
    <row r="22" ht="25" customHeight="1" spans="1:8">
      <c r="A22" s="13">
        <v>17</v>
      </c>
      <c r="B22" s="14" t="s">
        <v>56</v>
      </c>
      <c r="C22" s="14" t="s">
        <v>57</v>
      </c>
      <c r="D22" s="13" t="s">
        <v>26</v>
      </c>
      <c r="E22" s="15">
        <f>2.03*290</f>
        <v>588.7</v>
      </c>
      <c r="F22" s="15"/>
      <c r="G22" s="16">
        <f t="shared" si="0"/>
        <v>0</v>
      </c>
      <c r="H22" s="22"/>
    </row>
    <row r="23" ht="25" customHeight="1" spans="1:8">
      <c r="A23" s="13">
        <v>18</v>
      </c>
      <c r="B23" s="14" t="s">
        <v>58</v>
      </c>
      <c r="C23" s="14" t="s">
        <v>59</v>
      </c>
      <c r="D23" s="13" t="s">
        <v>26</v>
      </c>
      <c r="E23" s="15">
        <f>3.6*290</f>
        <v>1044</v>
      </c>
      <c r="F23" s="15"/>
      <c r="G23" s="16">
        <f t="shared" si="0"/>
        <v>0</v>
      </c>
      <c r="H23" s="22"/>
    </row>
    <row r="24" ht="25" customHeight="1" spans="1:8">
      <c r="A24" s="13">
        <v>19</v>
      </c>
      <c r="B24" s="14" t="s">
        <v>60</v>
      </c>
      <c r="C24" s="14" t="s">
        <v>61</v>
      </c>
      <c r="D24" s="13" t="s">
        <v>62</v>
      </c>
      <c r="E24" s="15">
        <v>290</v>
      </c>
      <c r="F24" s="15"/>
      <c r="G24" s="16">
        <f t="shared" si="0"/>
        <v>0</v>
      </c>
      <c r="H24" s="22"/>
    </row>
    <row r="25" ht="25" customHeight="1" spans="1:8">
      <c r="A25" s="13">
        <v>20</v>
      </c>
      <c r="B25" s="14" t="s">
        <v>63</v>
      </c>
      <c r="C25" s="14" t="s">
        <v>64</v>
      </c>
      <c r="D25" s="13" t="s">
        <v>62</v>
      </c>
      <c r="E25" s="15">
        <v>96</v>
      </c>
      <c r="F25" s="15"/>
      <c r="G25" s="16">
        <f t="shared" si="0"/>
        <v>0</v>
      </c>
      <c r="H25" s="22"/>
    </row>
    <row r="26" ht="25" customHeight="1" spans="1:8">
      <c r="A26" s="13">
        <v>21</v>
      </c>
      <c r="B26" s="14" t="s">
        <v>65</v>
      </c>
      <c r="C26" s="14" t="s">
        <v>66</v>
      </c>
      <c r="D26" s="13" t="s">
        <v>26</v>
      </c>
      <c r="E26" s="15">
        <f>5.926*290</f>
        <v>1718.54</v>
      </c>
      <c r="F26" s="15"/>
      <c r="G26" s="16">
        <f t="shared" si="0"/>
        <v>0</v>
      </c>
      <c r="H26" s="22"/>
    </row>
    <row r="27" ht="25" customHeight="1" spans="1:8">
      <c r="A27" s="13">
        <v>22</v>
      </c>
      <c r="B27" s="14" t="s">
        <v>67</v>
      </c>
      <c r="C27" s="14" t="s">
        <v>68</v>
      </c>
      <c r="D27" s="13" t="s">
        <v>13</v>
      </c>
      <c r="E27" s="15">
        <f>1.291*96*2</f>
        <v>247.872</v>
      </c>
      <c r="F27" s="15"/>
      <c r="G27" s="16">
        <f t="shared" si="0"/>
        <v>0</v>
      </c>
      <c r="H27" s="22"/>
    </row>
    <row r="28" ht="25" customHeight="1" spans="1:8">
      <c r="A28" s="13">
        <v>23</v>
      </c>
      <c r="B28" s="14" t="s">
        <v>69</v>
      </c>
      <c r="C28" s="14" t="s">
        <v>70</v>
      </c>
      <c r="D28" s="13" t="s">
        <v>13</v>
      </c>
      <c r="E28" s="15">
        <f>3.428*96</f>
        <v>329.088</v>
      </c>
      <c r="F28" s="15"/>
      <c r="G28" s="16">
        <f t="shared" si="0"/>
        <v>0</v>
      </c>
      <c r="H28" s="22"/>
    </row>
    <row r="29" ht="25" customHeight="1" spans="1:8">
      <c r="A29" s="13">
        <v>24</v>
      </c>
      <c r="B29" s="14" t="s">
        <v>71</v>
      </c>
      <c r="C29" s="14" t="s">
        <v>72</v>
      </c>
      <c r="D29" s="13" t="s">
        <v>13</v>
      </c>
      <c r="E29" s="15">
        <f>1.257*96</f>
        <v>120.672</v>
      </c>
      <c r="F29" s="15"/>
      <c r="G29" s="16">
        <f t="shared" si="0"/>
        <v>0</v>
      </c>
      <c r="H29" s="22"/>
    </row>
    <row r="30" ht="25" customHeight="1" spans="1:8">
      <c r="A30" s="13">
        <v>25</v>
      </c>
      <c r="B30" s="14" t="s">
        <v>73</v>
      </c>
      <c r="C30" s="14" t="s">
        <v>74</v>
      </c>
      <c r="D30" s="13" t="s">
        <v>75</v>
      </c>
      <c r="E30" s="15">
        <f>2*290</f>
        <v>580</v>
      </c>
      <c r="F30" s="15"/>
      <c r="G30" s="16">
        <f t="shared" si="0"/>
        <v>0</v>
      </c>
      <c r="H30" s="22"/>
    </row>
    <row r="31" ht="25" customHeight="1" spans="1:8">
      <c r="A31" s="13">
        <v>26</v>
      </c>
      <c r="B31" s="14" t="s">
        <v>76</v>
      </c>
      <c r="C31" s="14" t="s">
        <v>74</v>
      </c>
      <c r="D31" s="13" t="s">
        <v>75</v>
      </c>
      <c r="E31" s="15">
        <v>2</v>
      </c>
      <c r="F31" s="15"/>
      <c r="G31" s="16">
        <f t="shared" si="0"/>
        <v>0</v>
      </c>
      <c r="H31" s="22"/>
    </row>
    <row r="32" ht="25" customHeight="1" spans="1:8">
      <c r="A32" s="13">
        <v>27</v>
      </c>
      <c r="B32" s="14" t="s">
        <v>77</v>
      </c>
      <c r="C32" s="14" t="s">
        <v>78</v>
      </c>
      <c r="D32" s="13" t="s">
        <v>26</v>
      </c>
      <c r="E32" s="15">
        <v>2</v>
      </c>
      <c r="F32" s="15"/>
      <c r="G32" s="16">
        <f t="shared" si="0"/>
        <v>0</v>
      </c>
      <c r="H32" s="22"/>
    </row>
    <row r="33" ht="25" customHeight="1" spans="1:8">
      <c r="A33" s="13">
        <v>28</v>
      </c>
      <c r="B33" s="14" t="s">
        <v>79</v>
      </c>
      <c r="C33" s="14" t="s">
        <v>80</v>
      </c>
      <c r="D33" s="13" t="s">
        <v>13</v>
      </c>
      <c r="E33" s="15">
        <f>1.675*290</f>
        <v>485.75</v>
      </c>
      <c r="F33" s="15"/>
      <c r="G33" s="16">
        <f t="shared" si="0"/>
        <v>0</v>
      </c>
      <c r="H33" s="22"/>
    </row>
    <row r="34" ht="25" customHeight="1" spans="1:8">
      <c r="A34" s="13">
        <v>29</v>
      </c>
      <c r="B34" s="14" t="s">
        <v>81</v>
      </c>
      <c r="C34" s="14" t="s">
        <v>82</v>
      </c>
      <c r="D34" s="13" t="s">
        <v>51</v>
      </c>
      <c r="E34" s="15">
        <v>290</v>
      </c>
      <c r="F34" s="15"/>
      <c r="G34" s="16">
        <f t="shared" si="0"/>
        <v>0</v>
      </c>
      <c r="H34" s="22"/>
    </row>
    <row r="35" ht="25" customHeight="1" spans="1:8">
      <c r="A35" s="13">
        <v>30</v>
      </c>
      <c r="B35" s="14" t="s">
        <v>83</v>
      </c>
      <c r="C35" s="14" t="s">
        <v>84</v>
      </c>
      <c r="D35" s="13" t="s">
        <v>51</v>
      </c>
      <c r="E35" s="15">
        <v>290</v>
      </c>
      <c r="F35" s="15"/>
      <c r="G35" s="16">
        <f t="shared" si="0"/>
        <v>0</v>
      </c>
      <c r="H35" s="22"/>
    </row>
    <row r="36" ht="25" customHeight="1" spans="1:8">
      <c r="A36" s="13">
        <v>31</v>
      </c>
      <c r="B36" s="14" t="s">
        <v>85</v>
      </c>
      <c r="C36" s="14" t="s">
        <v>86</v>
      </c>
      <c r="D36" s="13" t="s">
        <v>51</v>
      </c>
      <c r="E36" s="15">
        <v>290</v>
      </c>
      <c r="F36" s="15"/>
      <c r="G36" s="16">
        <f t="shared" si="0"/>
        <v>0</v>
      </c>
      <c r="H36" s="22"/>
    </row>
    <row r="37" ht="25" customHeight="1" spans="1:8">
      <c r="A37" s="13">
        <v>32</v>
      </c>
      <c r="B37" s="14" t="s">
        <v>87</v>
      </c>
      <c r="C37" s="14" t="s">
        <v>88</v>
      </c>
      <c r="D37" s="13" t="s">
        <v>51</v>
      </c>
      <c r="E37" s="15">
        <v>290</v>
      </c>
      <c r="F37" s="15"/>
      <c r="G37" s="16">
        <f t="shared" si="0"/>
        <v>0</v>
      </c>
      <c r="H37" s="22"/>
    </row>
    <row r="38" ht="25" customHeight="1" spans="1:8">
      <c r="A38" s="13">
        <v>33</v>
      </c>
      <c r="B38" s="14" t="s">
        <v>89</v>
      </c>
      <c r="C38" s="14" t="s">
        <v>90</v>
      </c>
      <c r="D38" s="13" t="s">
        <v>91</v>
      </c>
      <c r="E38" s="15">
        <v>290</v>
      </c>
      <c r="F38" s="15"/>
      <c r="G38" s="16">
        <f t="shared" si="0"/>
        <v>0</v>
      </c>
      <c r="H38" s="22"/>
    </row>
    <row r="39" ht="25" customHeight="1" spans="1:8">
      <c r="A39" s="13">
        <v>34</v>
      </c>
      <c r="B39" s="14" t="s">
        <v>92</v>
      </c>
      <c r="C39" s="14" t="s">
        <v>93</v>
      </c>
      <c r="D39" s="13" t="s">
        <v>91</v>
      </c>
      <c r="E39" s="15">
        <v>290</v>
      </c>
      <c r="F39" s="15"/>
      <c r="G39" s="16">
        <f t="shared" si="0"/>
        <v>0</v>
      </c>
      <c r="H39" s="22"/>
    </row>
    <row r="40" ht="25" customHeight="1" spans="1:8">
      <c r="A40" s="13">
        <v>35</v>
      </c>
      <c r="B40" s="14" t="s">
        <v>94</v>
      </c>
      <c r="C40" s="14" t="s">
        <v>95</v>
      </c>
      <c r="D40" s="13" t="s">
        <v>51</v>
      </c>
      <c r="E40" s="15">
        <f>6*290</f>
        <v>1740</v>
      </c>
      <c r="F40" s="15"/>
      <c r="G40" s="16">
        <f t="shared" si="0"/>
        <v>0</v>
      </c>
      <c r="H40" s="22"/>
    </row>
    <row r="41" ht="25" customHeight="1" spans="1:8">
      <c r="A41" s="13">
        <v>36</v>
      </c>
      <c r="B41" s="14" t="s">
        <v>96</v>
      </c>
      <c r="C41" s="14" t="s">
        <v>97</v>
      </c>
      <c r="D41" s="13" t="s">
        <v>51</v>
      </c>
      <c r="E41" s="15">
        <v>290</v>
      </c>
      <c r="F41" s="15"/>
      <c r="G41" s="16">
        <f t="shared" si="0"/>
        <v>0</v>
      </c>
      <c r="H41" s="22"/>
    </row>
    <row r="42" ht="25" customHeight="1" spans="1:8">
      <c r="A42" s="13">
        <v>37</v>
      </c>
      <c r="B42" s="14" t="s">
        <v>98</v>
      </c>
      <c r="C42" s="14" t="s">
        <v>99</v>
      </c>
      <c r="D42" s="13" t="s">
        <v>51</v>
      </c>
      <c r="E42" s="15">
        <v>290</v>
      </c>
      <c r="F42" s="15"/>
      <c r="G42" s="16">
        <f t="shared" si="0"/>
        <v>0</v>
      </c>
      <c r="H42" s="22"/>
    </row>
    <row r="43" ht="25" customHeight="1" spans="1:8">
      <c r="A43" s="13">
        <v>38</v>
      </c>
      <c r="B43" s="14" t="s">
        <v>100</v>
      </c>
      <c r="C43" s="14" t="s">
        <v>101</v>
      </c>
      <c r="D43" s="13" t="s">
        <v>62</v>
      </c>
      <c r="E43" s="15">
        <v>290</v>
      </c>
      <c r="F43" s="15"/>
      <c r="G43" s="16">
        <f t="shared" si="0"/>
        <v>0</v>
      </c>
      <c r="H43" s="22"/>
    </row>
    <row r="44" ht="25" customHeight="1" spans="1:8">
      <c r="A44" s="13">
        <v>39</v>
      </c>
      <c r="B44" s="14" t="s">
        <v>102</v>
      </c>
      <c r="C44" s="14" t="s">
        <v>103</v>
      </c>
      <c r="D44" s="13" t="s">
        <v>51</v>
      </c>
      <c r="E44" s="15">
        <v>290</v>
      </c>
      <c r="F44" s="15"/>
      <c r="G44" s="16">
        <f t="shared" si="0"/>
        <v>0</v>
      </c>
      <c r="H44" s="22"/>
    </row>
    <row r="45" ht="25" customHeight="1" spans="1:8">
      <c r="A45" s="13">
        <v>40</v>
      </c>
      <c r="B45" s="14" t="s">
        <v>104</v>
      </c>
      <c r="C45" s="14" t="s">
        <v>105</v>
      </c>
      <c r="D45" s="13" t="s">
        <v>91</v>
      </c>
      <c r="E45" s="15">
        <v>290</v>
      </c>
      <c r="F45" s="15"/>
      <c r="G45" s="16">
        <f t="shared" si="0"/>
        <v>0</v>
      </c>
      <c r="H45" s="22"/>
    </row>
    <row r="46" ht="25" customHeight="1" spans="1:8">
      <c r="A46" s="13">
        <v>41</v>
      </c>
      <c r="B46" s="24" t="s">
        <v>106</v>
      </c>
      <c r="C46" s="24" t="s">
        <v>107</v>
      </c>
      <c r="D46" s="25" t="s">
        <v>108</v>
      </c>
      <c r="E46" s="26">
        <v>212</v>
      </c>
      <c r="F46" s="26"/>
      <c r="G46" s="27">
        <f t="shared" si="0"/>
        <v>0</v>
      </c>
      <c r="H46" s="22"/>
    </row>
    <row r="47" ht="25" customHeight="1" spans="1:8">
      <c r="A47" s="13">
        <v>42</v>
      </c>
      <c r="B47" s="24" t="s">
        <v>109</v>
      </c>
      <c r="C47" s="24" t="s">
        <v>109</v>
      </c>
      <c r="D47" s="25" t="s">
        <v>110</v>
      </c>
      <c r="E47" s="27">
        <f>91.79+52.02</f>
        <v>143.81</v>
      </c>
      <c r="F47" s="15"/>
      <c r="G47" s="27">
        <f t="shared" si="0"/>
        <v>0</v>
      </c>
      <c r="H47" s="22"/>
    </row>
    <row r="48" ht="25" customHeight="1" spans="1:8">
      <c r="A48" s="13">
        <v>43</v>
      </c>
      <c r="B48" s="24" t="s">
        <v>111</v>
      </c>
      <c r="C48" s="24" t="s">
        <v>111</v>
      </c>
      <c r="D48" s="25" t="s">
        <v>110</v>
      </c>
      <c r="E48" s="26">
        <v>167.2</v>
      </c>
      <c r="F48" s="26"/>
      <c r="G48" s="27">
        <f t="shared" si="0"/>
        <v>0</v>
      </c>
      <c r="H48" s="22"/>
    </row>
    <row r="49" ht="25" customHeight="1" spans="1:8">
      <c r="A49" s="13">
        <v>44</v>
      </c>
      <c r="B49" s="24" t="s">
        <v>112</v>
      </c>
      <c r="C49" s="24" t="s">
        <v>113</v>
      </c>
      <c r="D49" s="25" t="s">
        <v>13</v>
      </c>
      <c r="E49" s="26">
        <f>0.72*290</f>
        <v>208.8</v>
      </c>
      <c r="F49" s="26"/>
      <c r="G49" s="27">
        <f t="shared" si="0"/>
        <v>0</v>
      </c>
      <c r="H49" s="22"/>
    </row>
    <row r="50" ht="25" customHeight="1" spans="1:8">
      <c r="A50" s="13">
        <v>45</v>
      </c>
      <c r="B50" s="24" t="s">
        <v>114</v>
      </c>
      <c r="C50" s="24" t="s">
        <v>115</v>
      </c>
      <c r="D50" s="25" t="s">
        <v>13</v>
      </c>
      <c r="E50" s="26">
        <f>1.92*290</f>
        <v>556.8</v>
      </c>
      <c r="F50" s="15"/>
      <c r="G50" s="27">
        <f t="shared" si="0"/>
        <v>0</v>
      </c>
      <c r="H50" s="22"/>
    </row>
    <row r="51" ht="25" customHeight="1" spans="1:8">
      <c r="A51" s="13">
        <v>46</v>
      </c>
      <c r="B51" s="24" t="s">
        <v>116</v>
      </c>
      <c r="C51" s="24" t="s">
        <v>117</v>
      </c>
      <c r="D51" s="25" t="s">
        <v>51</v>
      </c>
      <c r="E51" s="26">
        <v>290</v>
      </c>
      <c r="F51" s="26"/>
      <c r="G51" s="27">
        <f t="shared" si="0"/>
        <v>0</v>
      </c>
      <c r="H51" s="22"/>
    </row>
    <row r="52" ht="25" customHeight="1" spans="1:8">
      <c r="A52" s="13">
        <v>47</v>
      </c>
      <c r="B52" s="24" t="s">
        <v>118</v>
      </c>
      <c r="C52" s="24" t="s">
        <v>117</v>
      </c>
      <c r="D52" s="25" t="s">
        <v>91</v>
      </c>
      <c r="E52" s="26">
        <f>19*290</f>
        <v>5510</v>
      </c>
      <c r="F52" s="26"/>
      <c r="G52" s="27">
        <f t="shared" si="0"/>
        <v>0</v>
      </c>
      <c r="H52" s="22"/>
    </row>
    <row r="53" ht="25" customHeight="1" spans="1:8">
      <c r="A53" s="13">
        <v>48</v>
      </c>
      <c r="B53" s="24" t="s">
        <v>119</v>
      </c>
      <c r="C53" s="24" t="s">
        <v>117</v>
      </c>
      <c r="D53" s="25" t="s">
        <v>91</v>
      </c>
      <c r="E53" s="26">
        <f>3*290</f>
        <v>870</v>
      </c>
      <c r="F53" s="26"/>
      <c r="G53" s="27">
        <f t="shared" si="0"/>
        <v>0</v>
      </c>
      <c r="H53" s="22"/>
    </row>
    <row r="54" ht="25" customHeight="1" spans="1:8">
      <c r="A54" s="13">
        <v>49</v>
      </c>
      <c r="B54" s="24" t="s">
        <v>120</v>
      </c>
      <c r="C54" s="24" t="s">
        <v>117</v>
      </c>
      <c r="D54" s="25" t="s">
        <v>91</v>
      </c>
      <c r="E54" s="26">
        <v>96</v>
      </c>
      <c r="F54" s="26"/>
      <c r="G54" s="27">
        <f t="shared" si="0"/>
        <v>0</v>
      </c>
      <c r="H54" s="22"/>
    </row>
    <row r="55" ht="25" customHeight="1" spans="1:8">
      <c r="A55" s="13">
        <v>50</v>
      </c>
      <c r="B55" s="24" t="s">
        <v>121</v>
      </c>
      <c r="C55" s="24" t="s">
        <v>117</v>
      </c>
      <c r="D55" s="25" t="s">
        <v>51</v>
      </c>
      <c r="E55" s="26">
        <v>290</v>
      </c>
      <c r="F55" s="26"/>
      <c r="G55" s="27">
        <f t="shared" si="0"/>
        <v>0</v>
      </c>
      <c r="H55" s="22"/>
    </row>
    <row r="56" ht="25" customHeight="1" spans="1:8">
      <c r="A56" s="13">
        <v>51</v>
      </c>
      <c r="B56" s="24" t="s">
        <v>122</v>
      </c>
      <c r="C56" s="24" t="s">
        <v>117</v>
      </c>
      <c r="D56" s="25" t="s">
        <v>51</v>
      </c>
      <c r="E56" s="26">
        <v>3</v>
      </c>
      <c r="F56" s="26"/>
      <c r="G56" s="27">
        <f t="shared" si="0"/>
        <v>0</v>
      </c>
      <c r="H56" s="22"/>
    </row>
    <row r="57" ht="25" customHeight="1" spans="1:8">
      <c r="A57" s="13">
        <v>52</v>
      </c>
      <c r="B57" s="24" t="s">
        <v>123</v>
      </c>
      <c r="C57" s="24" t="s">
        <v>117</v>
      </c>
      <c r="D57" s="25" t="s">
        <v>124</v>
      </c>
      <c r="E57" s="26">
        <f>(2+4+5)*96</f>
        <v>1056</v>
      </c>
      <c r="F57" s="26"/>
      <c r="G57" s="27">
        <f t="shared" si="0"/>
        <v>0</v>
      </c>
      <c r="H57" s="22"/>
    </row>
    <row r="58" ht="25" customHeight="1" spans="1:8">
      <c r="A58" s="13">
        <v>53</v>
      </c>
      <c r="B58" s="24" t="s">
        <v>125</v>
      </c>
      <c r="C58" s="24" t="s">
        <v>117</v>
      </c>
      <c r="D58" s="25" t="s">
        <v>124</v>
      </c>
      <c r="E58" s="26">
        <f>(3+2+3)*96</f>
        <v>768</v>
      </c>
      <c r="F58" s="26"/>
      <c r="G58" s="27">
        <f t="shared" si="0"/>
        <v>0</v>
      </c>
      <c r="H58" s="22"/>
    </row>
    <row r="59" ht="25" customHeight="1" spans="1:8">
      <c r="A59" s="13">
        <v>54</v>
      </c>
      <c r="B59" s="24" t="s">
        <v>126</v>
      </c>
      <c r="C59" s="24" t="s">
        <v>117</v>
      </c>
      <c r="D59" s="25" t="s">
        <v>124</v>
      </c>
      <c r="E59" s="26">
        <f>(2+2+1)*96</f>
        <v>480</v>
      </c>
      <c r="F59" s="26"/>
      <c r="G59" s="27">
        <f t="shared" si="0"/>
        <v>0</v>
      </c>
      <c r="H59" s="22"/>
    </row>
    <row r="60" ht="25" customHeight="1" spans="1:8">
      <c r="A60" s="13">
        <v>55</v>
      </c>
      <c r="B60" s="24" t="s">
        <v>127</v>
      </c>
      <c r="C60" s="24" t="s">
        <v>117</v>
      </c>
      <c r="D60" s="25" t="s">
        <v>124</v>
      </c>
      <c r="E60" s="26">
        <f>5*48</f>
        <v>240</v>
      </c>
      <c r="F60" s="26"/>
      <c r="G60" s="27">
        <f t="shared" si="0"/>
        <v>0</v>
      </c>
      <c r="H60" s="22"/>
    </row>
    <row r="61" ht="25" customHeight="1" spans="1:8">
      <c r="A61" s="13">
        <v>56</v>
      </c>
      <c r="B61" s="24" t="s">
        <v>128</v>
      </c>
      <c r="C61" s="24" t="s">
        <v>129</v>
      </c>
      <c r="D61" s="25" t="s">
        <v>91</v>
      </c>
      <c r="E61" s="26">
        <f>(12+8+9)*96</f>
        <v>2784</v>
      </c>
      <c r="F61" s="26"/>
      <c r="G61" s="27">
        <f t="shared" si="0"/>
        <v>0</v>
      </c>
      <c r="H61" s="22"/>
    </row>
    <row r="62" ht="25" customHeight="1" spans="1:8">
      <c r="A62" s="13">
        <v>57</v>
      </c>
      <c r="B62" s="24" t="s">
        <v>130</v>
      </c>
      <c r="C62" s="24" t="s">
        <v>131</v>
      </c>
      <c r="D62" s="25" t="s">
        <v>91</v>
      </c>
      <c r="E62" s="26">
        <v>290</v>
      </c>
      <c r="F62" s="26"/>
      <c r="G62" s="27">
        <f t="shared" si="0"/>
        <v>0</v>
      </c>
      <c r="H62" s="22"/>
    </row>
    <row r="63" ht="25" customHeight="1" spans="1:8">
      <c r="A63" s="13">
        <v>58</v>
      </c>
      <c r="B63" s="24" t="s">
        <v>132</v>
      </c>
      <c r="C63" s="24" t="s">
        <v>133</v>
      </c>
      <c r="D63" s="25" t="s">
        <v>91</v>
      </c>
      <c r="E63" s="26">
        <f>290*2</f>
        <v>580</v>
      </c>
      <c r="F63" s="26"/>
      <c r="G63" s="27">
        <f t="shared" si="0"/>
        <v>0</v>
      </c>
      <c r="H63" s="22"/>
    </row>
    <row r="64" ht="25" customHeight="1" spans="1:8">
      <c r="A64" s="13">
        <v>59</v>
      </c>
      <c r="B64" s="24" t="s">
        <v>134</v>
      </c>
      <c r="C64" s="24" t="s">
        <v>135</v>
      </c>
      <c r="D64" s="25" t="s">
        <v>91</v>
      </c>
      <c r="E64" s="26">
        <f>(2+3+3)*96</f>
        <v>768</v>
      </c>
      <c r="F64" s="26"/>
      <c r="G64" s="27">
        <f t="shared" si="0"/>
        <v>0</v>
      </c>
      <c r="H64" s="22"/>
    </row>
    <row r="65" ht="25" customHeight="1" spans="1:8">
      <c r="A65" s="13">
        <v>60</v>
      </c>
      <c r="B65" s="24" t="s">
        <v>136</v>
      </c>
      <c r="C65" s="24" t="s">
        <v>137</v>
      </c>
      <c r="D65" s="25" t="s">
        <v>91</v>
      </c>
      <c r="E65" s="26">
        <f>5*48</f>
        <v>240</v>
      </c>
      <c r="F65" s="26"/>
      <c r="G65" s="27">
        <f t="shared" si="0"/>
        <v>0</v>
      </c>
      <c r="H65" s="22"/>
    </row>
    <row r="66" ht="25" customHeight="1" spans="1:8">
      <c r="A66" s="13">
        <v>61</v>
      </c>
      <c r="B66" s="24" t="s">
        <v>138</v>
      </c>
      <c r="C66" s="24" t="s">
        <v>139</v>
      </c>
      <c r="D66" s="25" t="s">
        <v>91</v>
      </c>
      <c r="E66" s="26">
        <v>18</v>
      </c>
      <c r="F66" s="26"/>
      <c r="G66" s="27">
        <f t="shared" si="0"/>
        <v>0</v>
      </c>
      <c r="H66" s="22"/>
    </row>
    <row r="67" ht="25" customHeight="1" spans="1:8">
      <c r="A67" s="13">
        <v>62</v>
      </c>
      <c r="B67" s="24" t="s">
        <v>140</v>
      </c>
      <c r="C67" s="24" t="s">
        <v>141</v>
      </c>
      <c r="D67" s="25" t="s">
        <v>26</v>
      </c>
      <c r="E67" s="26">
        <f>2*96*2</f>
        <v>384</v>
      </c>
      <c r="F67" s="15"/>
      <c r="G67" s="27">
        <f t="shared" si="0"/>
        <v>0</v>
      </c>
      <c r="H67" s="22"/>
    </row>
    <row r="68" ht="25" customHeight="1" spans="1:8">
      <c r="A68" s="13">
        <v>63</v>
      </c>
      <c r="B68" s="24" t="s">
        <v>142</v>
      </c>
      <c r="C68" s="24"/>
      <c r="D68" s="25" t="s">
        <v>143</v>
      </c>
      <c r="E68" s="26">
        <v>192</v>
      </c>
      <c r="F68" s="26"/>
      <c r="G68" s="27">
        <f t="shared" si="0"/>
        <v>0</v>
      </c>
      <c r="H68" s="22"/>
    </row>
    <row r="69" ht="25" customHeight="1" spans="1:8">
      <c r="A69" s="13">
        <v>64</v>
      </c>
      <c r="B69" s="24" t="s">
        <v>144</v>
      </c>
      <c r="C69" s="24" t="s">
        <v>145</v>
      </c>
      <c r="D69" s="25" t="s">
        <v>143</v>
      </c>
      <c r="E69" s="26">
        <v>290</v>
      </c>
      <c r="F69" s="26"/>
      <c r="G69" s="27">
        <f t="shared" si="0"/>
        <v>0</v>
      </c>
      <c r="H69" s="22"/>
    </row>
    <row r="70" ht="25" customHeight="1" spans="1:8">
      <c r="A70" s="13">
        <v>65</v>
      </c>
      <c r="B70" s="24" t="s">
        <v>146</v>
      </c>
      <c r="C70" s="24" t="s">
        <v>147</v>
      </c>
      <c r="D70" s="25" t="s">
        <v>26</v>
      </c>
      <c r="E70" s="26">
        <f>227.33*290</f>
        <v>65925.7</v>
      </c>
      <c r="F70" s="15"/>
      <c r="G70" s="27">
        <f t="shared" ref="G70:G100" si="1">E70*F70</f>
        <v>0</v>
      </c>
      <c r="H70" s="22"/>
    </row>
    <row r="71" ht="25" customHeight="1" spans="1:8">
      <c r="A71" s="13">
        <v>66</v>
      </c>
      <c r="B71" s="24" t="s">
        <v>148</v>
      </c>
      <c r="C71" s="24" t="s">
        <v>149</v>
      </c>
      <c r="D71" s="25" t="s">
        <v>51</v>
      </c>
      <c r="E71" s="26">
        <f>31*290+2*290</f>
        <v>9570</v>
      </c>
      <c r="F71" s="26"/>
      <c r="G71" s="27">
        <f t="shared" si="1"/>
        <v>0</v>
      </c>
      <c r="H71" s="22"/>
    </row>
    <row r="72" ht="25" customHeight="1" spans="1:8">
      <c r="A72" s="13">
        <v>67</v>
      </c>
      <c r="B72" s="24" t="s">
        <v>150</v>
      </c>
      <c r="C72" s="24" t="s">
        <v>151</v>
      </c>
      <c r="D72" s="25" t="s">
        <v>51</v>
      </c>
      <c r="E72" s="26">
        <v>56</v>
      </c>
      <c r="F72" s="26"/>
      <c r="G72" s="27">
        <f t="shared" si="1"/>
        <v>0</v>
      </c>
      <c r="H72" s="22"/>
    </row>
    <row r="73" ht="25" customHeight="1" spans="1:8">
      <c r="A73" s="13">
        <v>68</v>
      </c>
      <c r="B73" s="24" t="s">
        <v>152</v>
      </c>
      <c r="C73" s="24" t="s">
        <v>153</v>
      </c>
      <c r="D73" s="25" t="s">
        <v>91</v>
      </c>
      <c r="E73" s="26">
        <v>1</v>
      </c>
      <c r="F73" s="26"/>
      <c r="G73" s="27">
        <f t="shared" si="1"/>
        <v>0</v>
      </c>
      <c r="H73" s="22"/>
    </row>
    <row r="74" ht="25" customHeight="1" spans="1:8">
      <c r="A74" s="13">
        <v>69</v>
      </c>
      <c r="B74" s="24" t="s">
        <v>154</v>
      </c>
      <c r="C74" s="24" t="s">
        <v>155</v>
      </c>
      <c r="D74" s="25" t="s">
        <v>51</v>
      </c>
      <c r="E74" s="26">
        <v>11</v>
      </c>
      <c r="F74" s="26"/>
      <c r="G74" s="27">
        <f t="shared" si="1"/>
        <v>0</v>
      </c>
      <c r="H74" s="22"/>
    </row>
    <row r="75" ht="25" customHeight="1" spans="1:8">
      <c r="A75" s="13">
        <v>70</v>
      </c>
      <c r="B75" s="24" t="s">
        <v>156</v>
      </c>
      <c r="C75" s="24" t="s">
        <v>157</v>
      </c>
      <c r="D75" s="25" t="s">
        <v>51</v>
      </c>
      <c r="E75" s="26">
        <v>3</v>
      </c>
      <c r="F75" s="26"/>
      <c r="G75" s="27">
        <f t="shared" si="1"/>
        <v>0</v>
      </c>
      <c r="H75" s="22"/>
    </row>
    <row r="76" ht="25" customHeight="1" spans="1:8">
      <c r="A76" s="13">
        <v>71</v>
      </c>
      <c r="B76" s="24" t="s">
        <v>158</v>
      </c>
      <c r="C76" s="24" t="s">
        <v>159</v>
      </c>
      <c r="D76" s="25" t="s">
        <v>51</v>
      </c>
      <c r="E76" s="26">
        <v>290</v>
      </c>
      <c r="F76" s="26"/>
      <c r="G76" s="27">
        <f t="shared" si="1"/>
        <v>0</v>
      </c>
      <c r="H76" s="22"/>
    </row>
    <row r="77" ht="25" customHeight="1" spans="1:8">
      <c r="A77" s="13">
        <v>72</v>
      </c>
      <c r="B77" s="24" t="s">
        <v>160</v>
      </c>
      <c r="C77" s="24" t="s">
        <v>161</v>
      </c>
      <c r="D77" s="25" t="s">
        <v>51</v>
      </c>
      <c r="E77" s="26">
        <v>290</v>
      </c>
      <c r="F77" s="26"/>
      <c r="G77" s="27">
        <f t="shared" si="1"/>
        <v>0</v>
      </c>
      <c r="H77" s="22"/>
    </row>
    <row r="78" ht="25" customHeight="1" spans="1:8">
      <c r="A78" s="13">
        <v>73</v>
      </c>
      <c r="B78" s="24" t="s">
        <v>162</v>
      </c>
      <c r="C78" s="24" t="s">
        <v>163</v>
      </c>
      <c r="D78" s="25" t="s">
        <v>26</v>
      </c>
      <c r="E78" s="26">
        <v>50</v>
      </c>
      <c r="F78" s="15"/>
      <c r="G78" s="27">
        <f t="shared" si="1"/>
        <v>0</v>
      </c>
      <c r="H78" s="22"/>
    </row>
    <row r="79" ht="25" customHeight="1" spans="1:8">
      <c r="A79" s="13">
        <v>74</v>
      </c>
      <c r="B79" s="24" t="s">
        <v>164</v>
      </c>
      <c r="C79" s="24" t="s">
        <v>165</v>
      </c>
      <c r="D79" s="25" t="s">
        <v>26</v>
      </c>
      <c r="E79" s="26">
        <v>50</v>
      </c>
      <c r="F79" s="26"/>
      <c r="G79" s="27">
        <f t="shared" si="1"/>
        <v>0</v>
      </c>
      <c r="H79" s="22"/>
    </row>
    <row r="80" ht="25" customHeight="1" spans="1:8">
      <c r="A80" s="13">
        <v>75</v>
      </c>
      <c r="B80" s="24" t="s">
        <v>166</v>
      </c>
      <c r="C80" s="24" t="s">
        <v>167</v>
      </c>
      <c r="D80" s="25" t="s">
        <v>26</v>
      </c>
      <c r="E80" s="26">
        <v>100</v>
      </c>
      <c r="F80" s="26"/>
      <c r="G80" s="27">
        <f t="shared" si="1"/>
        <v>0</v>
      </c>
      <c r="H80" s="22"/>
    </row>
    <row r="81" ht="25" customHeight="1" spans="1:8">
      <c r="A81" s="13">
        <v>76</v>
      </c>
      <c r="B81" s="24" t="s">
        <v>168</v>
      </c>
      <c r="C81" s="24" t="s">
        <v>169</v>
      </c>
      <c r="D81" s="25" t="s">
        <v>26</v>
      </c>
      <c r="E81" s="26">
        <v>800</v>
      </c>
      <c r="F81" s="26"/>
      <c r="G81" s="27">
        <f t="shared" si="1"/>
        <v>0</v>
      </c>
      <c r="H81" s="22"/>
    </row>
    <row r="82" ht="25" customHeight="1" spans="1:8">
      <c r="A82" s="13">
        <v>77</v>
      </c>
      <c r="B82" s="24" t="s">
        <v>168</v>
      </c>
      <c r="C82" s="24" t="s">
        <v>170</v>
      </c>
      <c r="D82" s="25" t="s">
        <v>26</v>
      </c>
      <c r="E82" s="26">
        <f>65.25*290</f>
        <v>18922.5</v>
      </c>
      <c r="F82" s="26"/>
      <c r="G82" s="27">
        <f t="shared" si="1"/>
        <v>0</v>
      </c>
      <c r="H82" s="22"/>
    </row>
    <row r="83" ht="25" customHeight="1" spans="1:8">
      <c r="A83" s="13">
        <v>78</v>
      </c>
      <c r="B83" s="24" t="s">
        <v>168</v>
      </c>
      <c r="C83" s="24" t="s">
        <v>171</v>
      </c>
      <c r="D83" s="25" t="s">
        <v>26</v>
      </c>
      <c r="E83" s="26">
        <f>174.53*290</f>
        <v>50613.7</v>
      </c>
      <c r="F83" s="26"/>
      <c r="G83" s="27">
        <f t="shared" si="1"/>
        <v>0</v>
      </c>
      <c r="H83" s="22"/>
    </row>
    <row r="84" ht="25" customHeight="1" spans="1:8">
      <c r="A84" s="13">
        <v>79</v>
      </c>
      <c r="B84" s="24" t="s">
        <v>168</v>
      </c>
      <c r="C84" s="24" t="s">
        <v>172</v>
      </c>
      <c r="D84" s="25" t="s">
        <v>26</v>
      </c>
      <c r="E84" s="26">
        <f>283*290</f>
        <v>82070</v>
      </c>
      <c r="F84" s="26"/>
      <c r="G84" s="27">
        <f t="shared" si="1"/>
        <v>0</v>
      </c>
      <c r="H84" s="22"/>
    </row>
    <row r="85" ht="25" customHeight="1" spans="1:8">
      <c r="A85" s="13">
        <v>80</v>
      </c>
      <c r="B85" s="24" t="s">
        <v>168</v>
      </c>
      <c r="C85" s="24" t="s">
        <v>173</v>
      </c>
      <c r="D85" s="25" t="s">
        <v>26</v>
      </c>
      <c r="E85" s="26">
        <f>82*290</f>
        <v>23780</v>
      </c>
      <c r="F85" s="26"/>
      <c r="G85" s="27">
        <f t="shared" si="1"/>
        <v>0</v>
      </c>
      <c r="H85" s="22"/>
    </row>
    <row r="86" ht="25" customHeight="1" spans="1:8">
      <c r="A86" s="13">
        <v>81</v>
      </c>
      <c r="B86" s="24" t="s">
        <v>174</v>
      </c>
      <c r="C86" s="24" t="s">
        <v>175</v>
      </c>
      <c r="D86" s="25" t="s">
        <v>26</v>
      </c>
      <c r="E86" s="26">
        <f>38.33*290</f>
        <v>11115.7</v>
      </c>
      <c r="F86" s="26"/>
      <c r="G86" s="27">
        <f t="shared" si="1"/>
        <v>0</v>
      </c>
      <c r="H86" s="22"/>
    </row>
    <row r="87" ht="25" customHeight="1" spans="1:8">
      <c r="A87" s="13">
        <v>82</v>
      </c>
      <c r="B87" s="24" t="s">
        <v>176</v>
      </c>
      <c r="C87" s="24" t="s">
        <v>177</v>
      </c>
      <c r="D87" s="25" t="s">
        <v>26</v>
      </c>
      <c r="E87" s="26">
        <f>10*1000+100</f>
        <v>10100</v>
      </c>
      <c r="F87" s="26"/>
      <c r="G87" s="27">
        <f t="shared" si="1"/>
        <v>0</v>
      </c>
      <c r="H87" s="22"/>
    </row>
    <row r="88" ht="25" customHeight="1" spans="1:8">
      <c r="A88" s="13">
        <v>83</v>
      </c>
      <c r="B88" s="24" t="s">
        <v>178</v>
      </c>
      <c r="C88" s="24" t="s">
        <v>179</v>
      </c>
      <c r="D88" s="25" t="s">
        <v>51</v>
      </c>
      <c r="E88" s="26">
        <v>290</v>
      </c>
      <c r="F88" s="26"/>
      <c r="G88" s="27">
        <f t="shared" si="1"/>
        <v>0</v>
      </c>
      <c r="H88" s="22"/>
    </row>
    <row r="89" ht="25" customHeight="1" spans="1:8">
      <c r="A89" s="13">
        <v>84</v>
      </c>
      <c r="B89" s="24" t="s">
        <v>180</v>
      </c>
      <c r="C89" s="24" t="s">
        <v>181</v>
      </c>
      <c r="D89" s="25" t="s">
        <v>51</v>
      </c>
      <c r="E89" s="26">
        <v>83</v>
      </c>
      <c r="F89" s="26"/>
      <c r="G89" s="27">
        <f t="shared" si="1"/>
        <v>0</v>
      </c>
      <c r="H89" s="22"/>
    </row>
    <row r="90" ht="25" customHeight="1" spans="1:8">
      <c r="A90" s="13">
        <v>85</v>
      </c>
      <c r="B90" s="24" t="s">
        <v>182</v>
      </c>
      <c r="C90" s="24" t="s">
        <v>179</v>
      </c>
      <c r="D90" s="25" t="s">
        <v>51</v>
      </c>
      <c r="E90" s="26">
        <v>15</v>
      </c>
      <c r="F90" s="26"/>
      <c r="G90" s="27">
        <f t="shared" si="1"/>
        <v>0</v>
      </c>
      <c r="H90" s="22"/>
    </row>
    <row r="91" ht="25" customHeight="1" spans="1:8">
      <c r="A91" s="13">
        <v>86</v>
      </c>
      <c r="B91" s="24" t="s">
        <v>183</v>
      </c>
      <c r="C91" s="24" t="s">
        <v>184</v>
      </c>
      <c r="D91" s="25" t="s">
        <v>26</v>
      </c>
      <c r="E91" s="26">
        <f>40.89*290</f>
        <v>11858.1</v>
      </c>
      <c r="F91" s="26"/>
      <c r="G91" s="27">
        <f t="shared" si="1"/>
        <v>0</v>
      </c>
      <c r="H91" s="22"/>
    </row>
    <row r="92" ht="25" customHeight="1" spans="1:8">
      <c r="A92" s="13">
        <v>87</v>
      </c>
      <c r="B92" s="24" t="s">
        <v>183</v>
      </c>
      <c r="C92" s="24" t="s">
        <v>185</v>
      </c>
      <c r="D92" s="25" t="s">
        <v>26</v>
      </c>
      <c r="E92" s="26">
        <f>30.1*290</f>
        <v>8729</v>
      </c>
      <c r="F92" s="26"/>
      <c r="G92" s="27">
        <f t="shared" si="1"/>
        <v>0</v>
      </c>
      <c r="H92" s="22"/>
    </row>
    <row r="93" ht="25" customHeight="1" spans="1:8">
      <c r="A93" s="13">
        <v>88</v>
      </c>
      <c r="B93" s="24" t="s">
        <v>186</v>
      </c>
      <c r="C93" s="24" t="s">
        <v>187</v>
      </c>
      <c r="D93" s="25" t="s">
        <v>26</v>
      </c>
      <c r="E93" s="26">
        <f>2.5*290</f>
        <v>725</v>
      </c>
      <c r="F93" s="26"/>
      <c r="G93" s="27">
        <f t="shared" si="1"/>
        <v>0</v>
      </c>
      <c r="H93" s="22"/>
    </row>
    <row r="94" ht="25" customHeight="1" spans="1:8">
      <c r="A94" s="13">
        <v>89</v>
      </c>
      <c r="B94" s="24" t="s">
        <v>188</v>
      </c>
      <c r="C94" s="24" t="s">
        <v>189</v>
      </c>
      <c r="D94" s="25" t="s">
        <v>26</v>
      </c>
      <c r="E94" s="26">
        <f>8.5*290</f>
        <v>2465</v>
      </c>
      <c r="F94" s="26"/>
      <c r="G94" s="27">
        <f t="shared" si="1"/>
        <v>0</v>
      </c>
      <c r="H94" s="22"/>
    </row>
    <row r="95" ht="25" customHeight="1" spans="1:8">
      <c r="A95" s="13">
        <v>90</v>
      </c>
      <c r="B95" s="24" t="s">
        <v>188</v>
      </c>
      <c r="C95" s="24" t="s">
        <v>190</v>
      </c>
      <c r="D95" s="25" t="s">
        <v>26</v>
      </c>
      <c r="E95" s="26">
        <v>40</v>
      </c>
      <c r="F95" s="26"/>
      <c r="G95" s="27">
        <f t="shared" si="1"/>
        <v>0</v>
      </c>
      <c r="H95" s="22"/>
    </row>
    <row r="96" ht="25" customHeight="1" spans="1:8">
      <c r="A96" s="13">
        <v>91</v>
      </c>
      <c r="B96" s="24" t="s">
        <v>191</v>
      </c>
      <c r="C96" s="24" t="s">
        <v>192</v>
      </c>
      <c r="D96" s="25" t="s">
        <v>26</v>
      </c>
      <c r="E96" s="26">
        <f>70*290</f>
        <v>20300</v>
      </c>
      <c r="F96" s="26"/>
      <c r="G96" s="27">
        <f t="shared" si="1"/>
        <v>0</v>
      </c>
      <c r="H96" s="22"/>
    </row>
    <row r="97" ht="25" customHeight="1" spans="1:8">
      <c r="A97" s="13">
        <v>92</v>
      </c>
      <c r="B97" s="24" t="s">
        <v>193</v>
      </c>
      <c r="C97" s="24" t="s">
        <v>179</v>
      </c>
      <c r="D97" s="25" t="s">
        <v>26</v>
      </c>
      <c r="E97" s="26">
        <v>672</v>
      </c>
      <c r="F97" s="26"/>
      <c r="G97" s="27">
        <f t="shared" si="1"/>
        <v>0</v>
      </c>
      <c r="H97" s="22"/>
    </row>
    <row r="98" ht="25" customHeight="1" spans="1:8">
      <c r="A98" s="13">
        <v>93</v>
      </c>
      <c r="B98" s="24" t="s">
        <v>194</v>
      </c>
      <c r="C98" s="24" t="s">
        <v>195</v>
      </c>
      <c r="D98" s="25" t="s">
        <v>26</v>
      </c>
      <c r="E98" s="26">
        <v>100</v>
      </c>
      <c r="F98" s="15"/>
      <c r="G98" s="27">
        <f t="shared" si="1"/>
        <v>0</v>
      </c>
      <c r="H98" s="22"/>
    </row>
    <row r="99" ht="25" customHeight="1" spans="1:8">
      <c r="A99" s="13">
        <v>94</v>
      </c>
      <c r="B99" s="24" t="s">
        <v>196</v>
      </c>
      <c r="C99" s="24" t="s">
        <v>197</v>
      </c>
      <c r="D99" s="25" t="s">
        <v>13</v>
      </c>
      <c r="E99" s="26">
        <v>88</v>
      </c>
      <c r="F99" s="15"/>
      <c r="G99" s="27">
        <f t="shared" si="1"/>
        <v>0</v>
      </c>
      <c r="H99" s="22"/>
    </row>
    <row r="100" ht="25" customHeight="1" spans="1:8">
      <c r="A100" s="13">
        <v>95</v>
      </c>
      <c r="B100" s="24" t="s">
        <v>198</v>
      </c>
      <c r="C100" s="24" t="s">
        <v>199</v>
      </c>
      <c r="D100" s="25" t="s">
        <v>108</v>
      </c>
      <c r="E100" s="27">
        <v>1.871</v>
      </c>
      <c r="F100" s="15"/>
      <c r="G100" s="27">
        <f t="shared" si="1"/>
        <v>0</v>
      </c>
      <c r="H100" s="22"/>
    </row>
    <row r="101" ht="31" customHeight="1" spans="1:8">
      <c r="A101" s="28"/>
      <c r="B101" s="28"/>
      <c r="C101" s="29" t="s">
        <v>16</v>
      </c>
      <c r="D101" s="28"/>
      <c r="E101" s="28"/>
      <c r="F101" s="28"/>
      <c r="G101" s="27">
        <f>SUM(G6:G100)</f>
        <v>0</v>
      </c>
      <c r="H101" s="22"/>
    </row>
    <row r="102" ht="24" customHeight="1" spans="1:8">
      <c r="A102" s="30" t="str">
        <f>"总价"&amp;G101&amp;"元。"&amp;"大写：人民币"&amp;IF(G101&lt;0,"负","")&amp;IF(ABS(G101)&gt;1,TEXT(TRUNC(ABS(ROUND(G101,2))),"[DBNum2]")&amp;"元","")&amp;IF(ISERR(FIND(".",ROUND(G101,2))),"",TEXT(RIGHT(TRUNC(ROUND(G101,2)*10)),"[DBNum2]"))&amp;IF(ISERR(FIND(".0",TEXT(G101,"0.00"))),"角","")&amp;IF(LEFT(RIGHT(ROUND(G101,2),3))=".",TEXT(RIGHT(ROUND(G101,2)),"[DBNum2]")&amp;"分","整")</f>
        <v>总价0元。大写：人民币整</v>
      </c>
      <c r="B102" s="31"/>
      <c r="C102" s="31"/>
      <c r="D102" s="31"/>
      <c r="E102" s="31"/>
      <c r="F102" s="31"/>
      <c r="G102" s="31"/>
      <c r="H102" s="31"/>
    </row>
    <row r="103" ht="14.25" spans="1:8">
      <c r="A103" s="32" t="s">
        <v>17</v>
      </c>
      <c r="B103" s="33"/>
      <c r="C103" s="33"/>
      <c r="D103" s="33"/>
      <c r="E103" s="33"/>
      <c r="F103" s="33"/>
      <c r="G103" s="33"/>
      <c r="H103" s="33"/>
    </row>
    <row r="104" ht="14.25" spans="1:8">
      <c r="A104" s="33"/>
      <c r="B104" s="34" t="s">
        <v>18</v>
      </c>
      <c r="C104" s="34"/>
      <c r="D104" s="34"/>
      <c r="E104" s="34"/>
      <c r="F104" s="34"/>
      <c r="G104" s="34"/>
      <c r="H104" s="34"/>
    </row>
    <row r="105" ht="14.25" spans="1:8">
      <c r="A105" s="33"/>
      <c r="B105" s="34" t="s">
        <v>19</v>
      </c>
      <c r="C105" s="34"/>
      <c r="D105" s="34"/>
      <c r="E105" s="34"/>
      <c r="F105" s="34"/>
      <c r="G105" s="34"/>
      <c r="H105" s="34"/>
    </row>
    <row r="106" ht="14.25" spans="1:8">
      <c r="A106" s="33"/>
      <c r="B106" s="34" t="s">
        <v>20</v>
      </c>
      <c r="C106" s="33"/>
      <c r="D106" s="33"/>
      <c r="E106" s="33"/>
      <c r="F106" s="33"/>
      <c r="G106" s="33"/>
      <c r="H106" s="33"/>
    </row>
    <row r="107" ht="14.25" spans="1:8">
      <c r="A107" s="33"/>
      <c r="B107" s="35"/>
      <c r="C107" s="33"/>
      <c r="D107" s="33"/>
      <c r="E107" s="33"/>
      <c r="F107" s="33"/>
      <c r="G107" s="33"/>
      <c r="H107" s="33"/>
    </row>
    <row r="108" ht="14.25" spans="1:8">
      <c r="A108" s="33"/>
      <c r="B108" s="33"/>
      <c r="C108" s="33"/>
      <c r="D108" s="33"/>
      <c r="E108" s="33"/>
      <c r="F108" s="33"/>
      <c r="G108" s="36" t="s">
        <v>21</v>
      </c>
      <c r="H108" s="37"/>
    </row>
    <row r="109" ht="14.25" spans="1:8">
      <c r="A109" s="33"/>
      <c r="B109" s="33"/>
      <c r="C109" s="33"/>
      <c r="D109" s="33"/>
      <c r="E109" s="33"/>
      <c r="F109" s="33"/>
      <c r="G109" s="34" t="s">
        <v>22</v>
      </c>
      <c r="H109" s="34"/>
    </row>
    <row r="110" ht="14.25" spans="1:8">
      <c r="A110" s="33"/>
      <c r="B110" s="33"/>
      <c r="C110" s="33"/>
      <c r="D110" s="33"/>
      <c r="E110" s="33"/>
      <c r="F110" s="33"/>
      <c r="G110" s="34" t="s">
        <v>23</v>
      </c>
      <c r="H110" s="34"/>
    </row>
  </sheetData>
  <mergeCells count="14">
    <mergeCell ref="A1:H1"/>
    <mergeCell ref="A3:H3"/>
    <mergeCell ref="A4:H4"/>
    <mergeCell ref="A102:H102"/>
    <mergeCell ref="A103:B103"/>
    <mergeCell ref="C103:H103"/>
    <mergeCell ref="B104:H104"/>
    <mergeCell ref="B105:H105"/>
    <mergeCell ref="B106:H106"/>
    <mergeCell ref="B107:H107"/>
    <mergeCell ref="B108:F108"/>
    <mergeCell ref="G108:H108"/>
    <mergeCell ref="G109:H109"/>
    <mergeCell ref="G110:H110"/>
  </mergeCells>
  <printOptions horizontalCentered="1"/>
  <pageMargins left="0.393055555555556" right="0.393055555555556" top="0.786805555555556" bottom="0.786805555555556" header="0.594444444444444" footer="0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瓷砖</vt:lpstr>
      <vt:lpstr>其他装修材料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2026-01-09T10:09:00Z</dcterms:created>
  <dcterms:modified xsi:type="dcterms:W3CDTF">2026-04-15T01:55:35Z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29B01B2595184FD0989E737AFCE12E0B_13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